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38355" windowHeight="12855"/>
  </bookViews>
  <sheets>
    <sheet name="Basics" sheetId="1" r:id="rId1"/>
  </sheets>
  <calcPr calcId="125725"/>
</workbook>
</file>

<file path=xl/calcChain.xml><?xml version="1.0" encoding="utf-8"?>
<calcChain xmlns="http://schemas.openxmlformats.org/spreadsheetml/2006/main">
  <c r="J15" i="1"/>
  <c r="O20"/>
  <c r="O21" s="1"/>
  <c r="J20"/>
  <c r="J21" s="1"/>
  <c r="J12"/>
  <c r="O12"/>
  <c r="O13"/>
  <c r="O14" s="1"/>
  <c r="O15" s="1"/>
  <c r="O16" s="1"/>
  <c r="O11"/>
  <c r="O8"/>
  <c r="O9" s="1"/>
  <c r="W7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8"/>
  <c r="V7"/>
  <c r="J13"/>
  <c r="J14" s="1"/>
  <c r="J8"/>
  <c r="J9" s="1"/>
  <c r="J11"/>
  <c r="J16" l="1"/>
  <c r="J17" s="1"/>
  <c r="J23" s="1"/>
  <c r="J24" s="1"/>
  <c r="J25" s="1"/>
  <c r="J26" s="1"/>
  <c r="O17"/>
  <c r="O23" s="1"/>
  <c r="O24" s="1"/>
  <c r="O25" s="1"/>
  <c r="O26" s="1"/>
</calcChain>
</file>

<file path=xl/sharedStrings.xml><?xml version="1.0" encoding="utf-8"?>
<sst xmlns="http://schemas.openxmlformats.org/spreadsheetml/2006/main" count="127" uniqueCount="64">
  <si>
    <t>Attack</t>
  </si>
  <si>
    <t>Agility</t>
  </si>
  <si>
    <t>Speed</t>
  </si>
  <si>
    <t>Strength</t>
  </si>
  <si>
    <t>Defense</t>
  </si>
  <si>
    <t>Armor</t>
  </si>
  <si>
    <t>Health</t>
  </si>
  <si>
    <t>WeaponDMG</t>
  </si>
  <si>
    <t>WeaponSPD</t>
  </si>
  <si>
    <t>ShieldArmor</t>
  </si>
  <si>
    <t>Chance to hit</t>
  </si>
  <si>
    <t>Chance to dodge</t>
  </si>
  <si>
    <t>Reduce Dmg</t>
  </si>
  <si>
    <t>Amount Damage</t>
  </si>
  <si>
    <t>Reduce DMG</t>
  </si>
  <si>
    <t>Base DMG</t>
  </si>
  <si>
    <t>Attack interval</t>
  </si>
  <si>
    <t>Reduce Damage</t>
  </si>
  <si>
    <t>Hitpoints</t>
  </si>
  <si>
    <t>Base Attack</t>
  </si>
  <si>
    <t>Is it a hit</t>
  </si>
  <si>
    <t>Is it dodged</t>
  </si>
  <si>
    <t>Base Agility</t>
  </si>
  <si>
    <t>Change to dodge</t>
  </si>
  <si>
    <t>Absored DMG</t>
  </si>
  <si>
    <t>(WeaponDMG + Strength)</t>
  </si>
  <si>
    <t>Final DMG</t>
  </si>
  <si>
    <t>X  = RND(100)</t>
  </si>
  <si>
    <t>&gt; X</t>
  </si>
  <si>
    <t>max = 50%</t>
  </si>
  <si>
    <t>Attackspeed</t>
  </si>
  <si>
    <t>hits/sec</t>
  </si>
  <si>
    <t>Level</t>
  </si>
  <si>
    <t>Dmg + str</t>
  </si>
  <si>
    <t>Armor scaled</t>
  </si>
  <si>
    <t>Dmg scaled</t>
  </si>
  <si>
    <t>(1-50)</t>
  </si>
  <si>
    <t>max 50)</t>
  </si>
  <si>
    <t>Armor+Shield</t>
  </si>
  <si>
    <t>Starting parameters</t>
  </si>
  <si>
    <t>Dodge</t>
  </si>
  <si>
    <t>Warrior</t>
  </si>
  <si>
    <t>Tank</t>
  </si>
  <si>
    <t>Assassin</t>
  </si>
  <si>
    <t>basehealth</t>
  </si>
  <si>
    <t>Player 1</t>
  </si>
  <si>
    <t>Player 2</t>
  </si>
  <si>
    <t>DMG Formula Player 1 hit Player 2</t>
  </si>
  <si>
    <t>DMG Formula Player 2 hit Player 1</t>
  </si>
  <si>
    <t>max = 50</t>
  </si>
  <si>
    <t>Absorbed DMG</t>
  </si>
  <si>
    <t>Absorbed %</t>
  </si>
  <si>
    <t>Multipliers skillpoints</t>
  </si>
  <si>
    <t>Equipment</t>
  </si>
  <si>
    <t>Multiplier skillpoints</t>
  </si>
  <si>
    <t>Health (autogrow)</t>
  </si>
  <si>
    <t>DOT (60 seconds)</t>
  </si>
  <si>
    <t>Formula's</t>
  </si>
  <si>
    <t>Red values are the ones to play with, blue values are the 'fixed' base values.</t>
  </si>
  <si>
    <t>Fight lasts</t>
  </si>
  <si>
    <t>seconds</t>
  </si>
  <si>
    <t>DOT and Dodged</t>
  </si>
  <si>
    <t>S</t>
  </si>
  <si>
    <t>DOT and Attack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</si>
</sst>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Border="1"/>
    <xf numFmtId="0" fontId="0" fillId="0" borderId="2" xfId="0" applyBorder="1"/>
    <xf numFmtId="0" fontId="0" fillId="3" borderId="0" xfId="0" applyFill="1" applyBorder="1"/>
    <xf numFmtId="0" fontId="0" fillId="2" borderId="0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3" xfId="0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0" xfId="1" applyNumberFormat="1" applyFont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3" fillId="3" borderId="4" xfId="0" applyFont="1" applyFill="1" applyBorder="1"/>
    <xf numFmtId="0" fontId="3" fillId="2" borderId="4" xfId="0" applyFont="1" applyFill="1" applyBorder="1"/>
    <xf numFmtId="164" fontId="0" fillId="3" borderId="0" xfId="0" applyNumberFormat="1" applyFill="1" applyBorder="1"/>
    <xf numFmtId="164" fontId="2" fillId="3" borderId="0" xfId="0" applyNumberFormat="1" applyFont="1" applyFill="1" applyBorder="1"/>
    <xf numFmtId="9" fontId="0" fillId="3" borderId="0" xfId="0" applyNumberFormat="1" applyFill="1" applyBorder="1"/>
    <xf numFmtId="43" fontId="0" fillId="3" borderId="0" xfId="1" applyFont="1" applyFill="1" applyBorder="1"/>
    <xf numFmtId="0" fontId="2" fillId="3" borderId="9" xfId="0" applyFont="1" applyFill="1" applyBorder="1"/>
    <xf numFmtId="164" fontId="0" fillId="2" borderId="0" xfId="0" applyNumberFormat="1" applyFill="1" applyBorder="1"/>
    <xf numFmtId="9" fontId="0" fillId="2" borderId="0" xfId="0" applyNumberFormat="1" applyFill="1" applyBorder="1"/>
    <xf numFmtId="43" fontId="0" fillId="2" borderId="0" xfId="1" applyFont="1" applyFill="1" applyBorder="1"/>
    <xf numFmtId="0" fontId="2" fillId="2" borderId="9" xfId="0" applyFont="1" applyFill="1" applyBorder="1"/>
    <xf numFmtId="0" fontId="0" fillId="3" borderId="9" xfId="0" applyFont="1" applyFill="1" applyBorder="1"/>
    <xf numFmtId="43" fontId="0" fillId="3" borderId="10" xfId="0" applyNumberFormat="1" applyFont="1" applyFill="1" applyBorder="1"/>
    <xf numFmtId="0" fontId="0" fillId="2" borderId="9" xfId="0" applyFont="1" applyFill="1" applyBorder="1"/>
    <xf numFmtId="43" fontId="0" fillId="2" borderId="10" xfId="0" applyNumberFormat="1" applyFont="1" applyFill="1" applyBorder="1"/>
    <xf numFmtId="43" fontId="2" fillId="3" borderId="10" xfId="1" applyFont="1" applyFill="1" applyBorder="1"/>
    <xf numFmtId="0" fontId="2" fillId="3" borderId="10" xfId="0" applyFont="1" applyFill="1" applyBorder="1"/>
    <xf numFmtId="0" fontId="3" fillId="2" borderId="9" xfId="0" applyFont="1" applyFill="1" applyBorder="1"/>
    <xf numFmtId="0" fontId="3" fillId="3" borderId="9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2" borderId="4" xfId="0" applyFont="1" applyFill="1" applyBorder="1"/>
    <xf numFmtId="43" fontId="2" fillId="2" borderId="5" xfId="0" applyNumberFormat="1" applyFont="1" applyFill="1" applyBorder="1"/>
    <xf numFmtId="0" fontId="2" fillId="2" borderId="5" xfId="0" applyFont="1" applyFill="1" applyBorder="1"/>
    <xf numFmtId="0" fontId="4" fillId="3" borderId="5" xfId="0" applyFont="1" applyFill="1" applyBorder="1"/>
    <xf numFmtId="9" fontId="4" fillId="3" borderId="0" xfId="2" applyFont="1" applyFill="1" applyBorder="1"/>
    <xf numFmtId="9" fontId="4" fillId="3" borderId="10" xfId="2" applyFont="1" applyFill="1" applyBorder="1"/>
    <xf numFmtId="0" fontId="4" fillId="3" borderId="0" xfId="0" applyFont="1" applyFill="1" applyBorder="1"/>
    <xf numFmtId="0" fontId="4" fillId="3" borderId="10" xfId="0" applyFont="1" applyFill="1" applyBorder="1"/>
    <xf numFmtId="9" fontId="4" fillId="2" borderId="0" xfId="2" applyFont="1" applyFill="1" applyBorder="1"/>
    <xf numFmtId="0" fontId="4" fillId="2" borderId="5" xfId="0" applyFont="1" applyFill="1" applyBorder="1"/>
    <xf numFmtId="0" fontId="4" fillId="2" borderId="0" xfId="0" applyFont="1" applyFill="1" applyBorder="1"/>
    <xf numFmtId="0" fontId="4" fillId="2" borderId="10" xfId="0" applyFont="1" applyFill="1" applyBorder="1"/>
    <xf numFmtId="0" fontId="5" fillId="0" borderId="0" xfId="0" applyFont="1"/>
    <xf numFmtId="9" fontId="6" fillId="3" borderId="0" xfId="2" applyFont="1" applyFill="1" applyBorder="1"/>
    <xf numFmtId="9" fontId="6" fillId="2" borderId="0" xfId="2" applyFont="1" applyFill="1" applyBorder="1"/>
    <xf numFmtId="164" fontId="4" fillId="2" borderId="10" xfId="1" applyNumberFormat="1" applyFont="1" applyFill="1" applyBorder="1"/>
    <xf numFmtId="164" fontId="4" fillId="3" borderId="10" xfId="1" applyNumberFormat="1" applyFont="1" applyFill="1" applyBorder="1"/>
    <xf numFmtId="0" fontId="4" fillId="0" borderId="0" xfId="0" applyFont="1"/>
    <xf numFmtId="2" fontId="2" fillId="2" borderId="10" xfId="0" applyNumberFormat="1" applyFont="1" applyFill="1" applyBorder="1"/>
    <xf numFmtId="43" fontId="2" fillId="3" borderId="10" xfId="0" applyNumberFormat="1" applyFont="1" applyFill="1" applyBorder="1"/>
    <xf numFmtId="2" fontId="2" fillId="3" borderId="5" xfId="0" applyNumberFormat="1" applyFont="1" applyFill="1" applyBorder="1"/>
    <xf numFmtId="0" fontId="2" fillId="3" borderId="7" xfId="0" applyFont="1" applyFill="1" applyBorder="1"/>
    <xf numFmtId="2" fontId="2" fillId="3" borderId="0" xfId="0" applyNumberFormat="1" applyFont="1" applyFill="1" applyBorder="1"/>
    <xf numFmtId="0" fontId="2" fillId="3" borderId="0" xfId="0" applyFont="1" applyFill="1" applyBorder="1"/>
    <xf numFmtId="0" fontId="2" fillId="2" borderId="7" xfId="0" applyFont="1" applyFill="1" applyBorder="1"/>
    <xf numFmtId="43" fontId="2" fillId="2" borderId="0" xfId="0" applyNumberFormat="1" applyFont="1" applyFill="1" applyBorder="1"/>
    <xf numFmtId="0" fontId="2" fillId="2" borderId="0" xfId="0" applyFont="1" applyFill="1" applyBorder="1"/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C55"/>
  <sheetViews>
    <sheetView tabSelected="1" workbookViewId="0">
      <selection activeCell="J9" sqref="J9"/>
    </sheetView>
  </sheetViews>
  <sheetFormatPr defaultRowHeight="15"/>
  <cols>
    <col min="1" max="1" width="8.5703125" customWidth="1"/>
    <col min="2" max="2" width="17.7109375" customWidth="1"/>
    <col min="5" max="5" width="11.140625" customWidth="1"/>
    <col min="6" max="6" width="2.140625" customWidth="1"/>
    <col min="7" max="7" width="2" style="4" customWidth="1"/>
    <col min="9" max="9" width="15.85546875" customWidth="1"/>
    <col min="10" max="10" width="10.5703125" bestFit="1" customWidth="1"/>
    <col min="12" max="12" width="15.140625" customWidth="1"/>
    <col min="14" max="14" width="16.85546875" customWidth="1"/>
    <col min="17" max="17" width="14.42578125" customWidth="1"/>
    <col min="18" max="18" width="11.85546875" customWidth="1"/>
    <col min="21" max="21" width="9.140625" style="20"/>
    <col min="22" max="22" width="12" bestFit="1" customWidth="1"/>
  </cols>
  <sheetData>
    <row r="2" spans="2:29">
      <c r="B2" s="74" t="s">
        <v>58</v>
      </c>
    </row>
    <row r="5" spans="2:29" ht="15.75" thickBot="1">
      <c r="B5" s="2" t="s">
        <v>45</v>
      </c>
      <c r="I5" s="2" t="s">
        <v>57</v>
      </c>
      <c r="U5" s="20" t="s">
        <v>32</v>
      </c>
      <c r="V5" s="21" t="s">
        <v>6</v>
      </c>
    </row>
    <row r="6" spans="2:29" ht="15.75" thickBot="1">
      <c r="B6" s="36" t="s">
        <v>52</v>
      </c>
      <c r="C6" s="60"/>
      <c r="D6" s="10"/>
      <c r="E6" s="11" t="s">
        <v>29</v>
      </c>
      <c r="M6" s="3"/>
      <c r="U6" s="22">
        <v>0</v>
      </c>
      <c r="V6" s="69">
        <v>100</v>
      </c>
      <c r="W6" t="s">
        <v>44</v>
      </c>
    </row>
    <row r="7" spans="2:29">
      <c r="B7" s="7" t="s">
        <v>0</v>
      </c>
      <c r="C7" s="61">
        <v>0.1</v>
      </c>
      <c r="D7" s="5" t="s">
        <v>10</v>
      </c>
      <c r="E7" s="8"/>
      <c r="I7" s="9" t="s">
        <v>47</v>
      </c>
      <c r="J7" s="10"/>
      <c r="K7" s="10"/>
      <c r="L7" s="11"/>
      <c r="M7" s="3"/>
      <c r="N7" s="33" t="s">
        <v>48</v>
      </c>
      <c r="O7" s="34"/>
      <c r="P7" s="34"/>
      <c r="Q7" s="35"/>
      <c r="U7" s="20">
        <v>1</v>
      </c>
      <c r="V7" s="32">
        <f>V6 + ($V$6 / 10)</f>
        <v>110</v>
      </c>
      <c r="W7" t="str">
        <f>" health + level *  (basehealth / 10)"</f>
        <v xml:space="preserve"> health + level *  (basehealth / 10)</v>
      </c>
    </row>
    <row r="8" spans="2:29">
      <c r="B8" s="7" t="s">
        <v>1</v>
      </c>
      <c r="C8" s="61">
        <v>0.05</v>
      </c>
      <c r="D8" s="5" t="s">
        <v>11</v>
      </c>
      <c r="E8" s="8"/>
      <c r="I8" s="7" t="s">
        <v>35</v>
      </c>
      <c r="J8" s="38">
        <f>C14 + (((C20 + C20) / 100)  * C14)</f>
        <v>10.199999999999999</v>
      </c>
      <c r="K8" s="5"/>
      <c r="L8" s="8"/>
      <c r="M8" s="3"/>
      <c r="N8" s="15" t="s">
        <v>35</v>
      </c>
      <c r="O8" s="43">
        <f>C31 + (((C37 + C37) / 100)  * C31)</f>
        <v>10.199999999999999</v>
      </c>
      <c r="P8" s="6"/>
      <c r="Q8" s="16"/>
      <c r="U8" s="20">
        <v>2</v>
      </c>
      <c r="V8" s="32">
        <f>$V$6+  U8* ($V$6 / 10)</f>
        <v>120</v>
      </c>
    </row>
    <row r="9" spans="2:29">
      <c r="B9" s="7" t="s">
        <v>2</v>
      </c>
      <c r="C9" s="61">
        <v>0.05</v>
      </c>
      <c r="D9" s="5" t="s">
        <v>8</v>
      </c>
      <c r="E9" s="8"/>
      <c r="I9" s="7" t="s">
        <v>33</v>
      </c>
      <c r="J9" s="39">
        <f>J8 + (C10 *J8)</f>
        <v>11.219999999999999</v>
      </c>
      <c r="K9" s="5" t="s">
        <v>25</v>
      </c>
      <c r="L9" s="8"/>
      <c r="M9" s="3"/>
      <c r="N9" s="15" t="s">
        <v>33</v>
      </c>
      <c r="O9" s="43">
        <f>O8 + (C27 *O8)</f>
        <v>10.199999999999999</v>
      </c>
      <c r="P9" s="6" t="s">
        <v>25</v>
      </c>
      <c r="Q9" s="16"/>
      <c r="U9" s="20">
        <v>3</v>
      </c>
      <c r="V9" s="32">
        <f t="shared" ref="V9:V55" si="0">$V$6+  U9* ($V$6 / 10)</f>
        <v>130</v>
      </c>
    </row>
    <row r="10" spans="2:29">
      <c r="B10" s="7" t="s">
        <v>3</v>
      </c>
      <c r="C10" s="61">
        <v>0.1</v>
      </c>
      <c r="D10" s="5" t="s">
        <v>13</v>
      </c>
      <c r="E10" s="8"/>
      <c r="I10" s="7"/>
      <c r="J10" s="5" t="s">
        <v>27</v>
      </c>
      <c r="K10" s="5"/>
      <c r="L10" s="8"/>
      <c r="M10" s="3"/>
      <c r="N10" s="15"/>
      <c r="O10" s="6" t="s">
        <v>27</v>
      </c>
      <c r="P10" s="6"/>
      <c r="Q10" s="16"/>
      <c r="U10" s="20">
        <v>4</v>
      </c>
      <c r="V10" s="32">
        <f t="shared" si="0"/>
        <v>140</v>
      </c>
    </row>
    <row r="11" spans="2:29" ht="15.75" thickBot="1">
      <c r="B11" s="12" t="s">
        <v>4</v>
      </c>
      <c r="C11" s="62">
        <v>0</v>
      </c>
      <c r="D11" s="13" t="s">
        <v>12</v>
      </c>
      <c r="E11" s="14"/>
      <c r="I11" s="7" t="s">
        <v>20</v>
      </c>
      <c r="J11" s="40">
        <f>C18 + (C7*C18)</f>
        <v>0.65999999999999992</v>
      </c>
      <c r="K11" s="5" t="s">
        <v>28</v>
      </c>
      <c r="L11" s="8" t="s">
        <v>0</v>
      </c>
      <c r="M11" s="3"/>
      <c r="N11" s="15" t="s">
        <v>20</v>
      </c>
      <c r="O11" s="44">
        <f>C35 + (C24*C35)</f>
        <v>0.6</v>
      </c>
      <c r="P11" s="6" t="s">
        <v>28</v>
      </c>
      <c r="Q11" s="16" t="s">
        <v>0</v>
      </c>
      <c r="U11" s="20">
        <v>5</v>
      </c>
      <c r="V11" s="32">
        <f t="shared" si="0"/>
        <v>150</v>
      </c>
    </row>
    <row r="12" spans="2:29">
      <c r="B12" s="36" t="s">
        <v>53</v>
      </c>
      <c r="C12" s="60"/>
      <c r="D12" s="10"/>
      <c r="E12" s="11" t="s">
        <v>49</v>
      </c>
      <c r="I12" s="7" t="s">
        <v>21</v>
      </c>
      <c r="J12" s="40">
        <f>C36 + (2 * C36 * ( C25+ C25))</f>
        <v>0.05</v>
      </c>
      <c r="K12" s="5" t="s">
        <v>28</v>
      </c>
      <c r="L12" s="8" t="s">
        <v>1</v>
      </c>
      <c r="M12" s="3"/>
      <c r="N12" s="15" t="s">
        <v>21</v>
      </c>
      <c r="O12" s="44">
        <f>C19 + (2 * C19 * (C8 + C8))</f>
        <v>6.0000000000000005E-2</v>
      </c>
      <c r="P12" s="6" t="s">
        <v>28</v>
      </c>
      <c r="Q12" s="16" t="s">
        <v>1</v>
      </c>
      <c r="U12" s="20">
        <v>6</v>
      </c>
      <c r="V12" s="32">
        <f t="shared" si="0"/>
        <v>160</v>
      </c>
    </row>
    <row r="13" spans="2:29">
      <c r="B13" s="7" t="s">
        <v>5</v>
      </c>
      <c r="C13" s="63">
        <v>10</v>
      </c>
      <c r="D13" s="5" t="s">
        <v>14</v>
      </c>
      <c r="E13" s="8"/>
      <c r="I13" s="7" t="s">
        <v>5</v>
      </c>
      <c r="J13" s="41">
        <f>C30+C33</f>
        <v>15</v>
      </c>
      <c r="K13" s="5"/>
      <c r="L13" s="8" t="s">
        <v>38</v>
      </c>
      <c r="M13" s="3"/>
      <c r="N13" s="15" t="s">
        <v>5</v>
      </c>
      <c r="O13" s="45">
        <f>C13+C16</f>
        <v>10</v>
      </c>
      <c r="P13" s="6"/>
      <c r="Q13" s="16" t="s">
        <v>38</v>
      </c>
      <c r="U13" s="20">
        <v>7</v>
      </c>
      <c r="V13" s="32">
        <f t="shared" si="0"/>
        <v>170</v>
      </c>
    </row>
    <row r="14" spans="2:29">
      <c r="B14" s="7" t="s">
        <v>7</v>
      </c>
      <c r="C14" s="63">
        <v>10</v>
      </c>
      <c r="D14" s="5" t="s">
        <v>15</v>
      </c>
      <c r="E14" s="8"/>
      <c r="I14" s="7" t="s">
        <v>34</v>
      </c>
      <c r="J14" s="41">
        <f>J13 + (((C37 + C37) / 100)  * J13)</f>
        <v>15.3</v>
      </c>
      <c r="K14" s="5"/>
      <c r="L14" s="8"/>
      <c r="M14" s="3"/>
      <c r="N14" s="15" t="s">
        <v>34</v>
      </c>
      <c r="O14" s="45">
        <f>O13 + (((C20 + C20) / 100)  * O13)</f>
        <v>10.199999999999999</v>
      </c>
      <c r="P14" s="6"/>
      <c r="Q14" s="16"/>
      <c r="U14" s="20">
        <v>8</v>
      </c>
      <c r="V14" s="32">
        <f t="shared" si="0"/>
        <v>180</v>
      </c>
      <c r="AC14" t="s">
        <v>62</v>
      </c>
    </row>
    <row r="15" spans="2:29">
      <c r="B15" s="7" t="s">
        <v>8</v>
      </c>
      <c r="C15" s="63">
        <v>1</v>
      </c>
      <c r="D15" s="5" t="s">
        <v>16</v>
      </c>
      <c r="E15" s="8"/>
      <c r="I15" s="7" t="s">
        <v>51</v>
      </c>
      <c r="J15" s="41">
        <f>J14 + (J14 * C28)</f>
        <v>16.830000000000002</v>
      </c>
      <c r="K15" s="5"/>
      <c r="L15" s="8"/>
      <c r="M15" s="3"/>
      <c r="N15" s="15" t="s">
        <v>51</v>
      </c>
      <c r="O15" s="45">
        <f>(O14 + (O14*C11))  / 3</f>
        <v>3.4</v>
      </c>
      <c r="P15" s="6"/>
      <c r="Q15" s="16"/>
      <c r="U15" s="20">
        <v>9</v>
      </c>
      <c r="V15" s="32">
        <f t="shared" si="0"/>
        <v>190</v>
      </c>
    </row>
    <row r="16" spans="2:29" ht="15.75" thickBot="1">
      <c r="B16" s="12" t="s">
        <v>9</v>
      </c>
      <c r="C16" s="64">
        <v>0</v>
      </c>
      <c r="D16" s="13" t="s">
        <v>17</v>
      </c>
      <c r="E16" s="14"/>
      <c r="I16" s="47" t="s">
        <v>50</v>
      </c>
      <c r="J16" s="48">
        <f>(J15 / 100)</f>
        <v>0.16830000000000001</v>
      </c>
      <c r="K16" s="13"/>
      <c r="L16" s="14"/>
      <c r="M16" s="3"/>
      <c r="N16" s="49" t="s">
        <v>24</v>
      </c>
      <c r="O16" s="50">
        <f>O15/100</f>
        <v>3.4000000000000002E-2</v>
      </c>
      <c r="P16" s="18"/>
      <c r="Q16" s="19"/>
      <c r="U16" s="20">
        <v>10</v>
      </c>
      <c r="V16" s="32">
        <f t="shared" si="0"/>
        <v>200</v>
      </c>
    </row>
    <row r="17" spans="1:22" ht="15.75" thickBot="1">
      <c r="B17" s="7" t="s">
        <v>55</v>
      </c>
      <c r="C17" s="5">
        <v>90</v>
      </c>
      <c r="D17" s="5" t="s">
        <v>18</v>
      </c>
      <c r="E17" s="8"/>
      <c r="I17" s="42" t="s">
        <v>26</v>
      </c>
      <c r="J17" s="76">
        <f>J9- (J9*J16)</f>
        <v>9.3316739999999996</v>
      </c>
      <c r="K17" s="13"/>
      <c r="L17" s="14"/>
      <c r="M17" s="3"/>
      <c r="N17" s="46" t="s">
        <v>26</v>
      </c>
      <c r="O17" s="75">
        <f>O9-(O9*O16)</f>
        <v>9.8531999999999993</v>
      </c>
      <c r="P17" s="18"/>
      <c r="Q17" s="19"/>
      <c r="U17" s="20">
        <v>11</v>
      </c>
      <c r="V17" s="32">
        <f t="shared" si="0"/>
        <v>210</v>
      </c>
    </row>
    <row r="18" spans="1:22">
      <c r="B18" s="7" t="s">
        <v>19</v>
      </c>
      <c r="C18" s="70">
        <v>0.6</v>
      </c>
      <c r="D18" s="5" t="s">
        <v>10</v>
      </c>
      <c r="E18" s="8"/>
      <c r="M18" s="3"/>
      <c r="U18" s="20">
        <v>12</v>
      </c>
      <c r="V18" s="32">
        <f t="shared" si="0"/>
        <v>220</v>
      </c>
    </row>
    <row r="19" spans="1:22" ht="15.75" thickBot="1">
      <c r="B19" s="7" t="s">
        <v>22</v>
      </c>
      <c r="C19" s="70">
        <v>0.05</v>
      </c>
      <c r="D19" s="5" t="s">
        <v>23</v>
      </c>
      <c r="E19" s="8"/>
      <c r="M19" s="3"/>
      <c r="U19" s="20">
        <v>13</v>
      </c>
      <c r="V19" s="32">
        <f t="shared" si="0"/>
        <v>230</v>
      </c>
    </row>
    <row r="20" spans="1:22" ht="15.75" thickBot="1">
      <c r="B20" s="12" t="s">
        <v>32</v>
      </c>
      <c r="C20" s="73">
        <v>1</v>
      </c>
      <c r="D20" s="13" t="s">
        <v>36</v>
      </c>
      <c r="E20" s="14"/>
      <c r="I20" s="9" t="s">
        <v>30</v>
      </c>
      <c r="J20" s="10">
        <f>C15 - (C15* C9)</f>
        <v>0.95</v>
      </c>
      <c r="K20" s="10"/>
      <c r="L20" s="11"/>
      <c r="N20" s="9" t="s">
        <v>30</v>
      </c>
      <c r="O20" s="10">
        <f>C32 - (C32* C26)</f>
        <v>1</v>
      </c>
      <c r="P20" s="10"/>
      <c r="Q20" s="11"/>
      <c r="U20" s="20">
        <v>14</v>
      </c>
      <c r="V20" s="32">
        <f t="shared" si="0"/>
        <v>240</v>
      </c>
    </row>
    <row r="21" spans="1:22" ht="16.5" customHeight="1" thickBot="1">
      <c r="A21" s="1"/>
      <c r="B21" s="1"/>
      <c r="C21" s="1"/>
      <c r="D21" s="1"/>
      <c r="E21" s="1"/>
      <c r="F21" s="3"/>
      <c r="I21" s="12"/>
      <c r="J21" s="51">
        <f>1/J20</f>
        <v>1.0526315789473684</v>
      </c>
      <c r="K21" s="52" t="s">
        <v>31</v>
      </c>
      <c r="L21" s="14"/>
      <c r="N21" s="12"/>
      <c r="O21" s="51">
        <f>1/O20</f>
        <v>1</v>
      </c>
      <c r="P21" s="52" t="s">
        <v>31</v>
      </c>
      <c r="Q21" s="14"/>
      <c r="U21" s="20">
        <v>15</v>
      </c>
      <c r="V21" s="32">
        <f t="shared" si="0"/>
        <v>250</v>
      </c>
    </row>
    <row r="22" spans="1:22" ht="15.75" thickBot="1">
      <c r="A22" s="3"/>
      <c r="B22" s="2" t="s">
        <v>46</v>
      </c>
      <c r="C22" s="3"/>
      <c r="D22" s="3"/>
      <c r="E22" s="3"/>
      <c r="F22" s="3"/>
      <c r="U22" s="20">
        <v>16</v>
      </c>
      <c r="V22" s="32">
        <f t="shared" si="0"/>
        <v>260</v>
      </c>
    </row>
    <row r="23" spans="1:22">
      <c r="B23" s="37" t="s">
        <v>54</v>
      </c>
      <c r="C23" s="34"/>
      <c r="D23" s="34"/>
      <c r="E23" s="35" t="s">
        <v>29</v>
      </c>
      <c r="I23" s="55" t="s">
        <v>56</v>
      </c>
      <c r="J23" s="77">
        <f>60*J21 * J17</f>
        <v>589.36888421052629</v>
      </c>
      <c r="K23" s="56"/>
      <c r="L23" s="11"/>
      <c r="N23" s="57" t="s">
        <v>56</v>
      </c>
      <c r="O23" s="58">
        <f>60 * O21 * O17</f>
        <v>591.19200000000001</v>
      </c>
      <c r="P23" s="59"/>
      <c r="Q23" s="35"/>
      <c r="U23" s="20">
        <v>17</v>
      </c>
      <c r="V23" s="32">
        <f t="shared" si="0"/>
        <v>270</v>
      </c>
    </row>
    <row r="24" spans="1:22">
      <c r="B24" s="15" t="s">
        <v>0</v>
      </c>
      <c r="C24" s="65">
        <v>0</v>
      </c>
      <c r="D24" s="6" t="s">
        <v>10</v>
      </c>
      <c r="E24" s="16"/>
      <c r="I24" s="78" t="s">
        <v>61</v>
      </c>
      <c r="J24" s="79">
        <f>J23 - (J23*J12)</f>
        <v>559.90044</v>
      </c>
      <c r="K24" s="80"/>
      <c r="L24" s="8"/>
      <c r="N24" s="81" t="s">
        <v>61</v>
      </c>
      <c r="O24" s="82">
        <f>O23 - (O12 * O23)</f>
        <v>555.72047999999995</v>
      </c>
      <c r="P24" s="83"/>
      <c r="Q24" s="16"/>
      <c r="U24" s="20">
        <v>18</v>
      </c>
      <c r="V24" s="32">
        <f t="shared" si="0"/>
        <v>280</v>
      </c>
    </row>
    <row r="25" spans="1:22">
      <c r="B25" s="15" t="s">
        <v>1</v>
      </c>
      <c r="C25" s="65">
        <v>0</v>
      </c>
      <c r="D25" s="6" t="s">
        <v>11</v>
      </c>
      <c r="E25" s="16"/>
      <c r="I25" s="78" t="s">
        <v>63</v>
      </c>
      <c r="J25" s="79">
        <f>J24 * J11</f>
        <v>369.53429039999997</v>
      </c>
      <c r="K25" s="80"/>
      <c r="L25" s="8"/>
      <c r="N25" s="81" t="s">
        <v>63</v>
      </c>
      <c r="O25" s="82">
        <f>O24*O11</f>
        <v>333.43228799999997</v>
      </c>
      <c r="P25" s="83"/>
      <c r="Q25" s="16"/>
      <c r="U25" s="20">
        <v>19</v>
      </c>
      <c r="V25" s="32">
        <f t="shared" si="0"/>
        <v>290</v>
      </c>
    </row>
    <row r="26" spans="1:22">
      <c r="B26" s="15" t="s">
        <v>2</v>
      </c>
      <c r="C26" s="65">
        <v>0</v>
      </c>
      <c r="D26" s="6" t="s">
        <v>8</v>
      </c>
      <c r="E26" s="16"/>
      <c r="I26" s="78" t="s">
        <v>59</v>
      </c>
      <c r="J26" s="79">
        <f>C34/J25 * 60</f>
        <v>17.86031816656547</v>
      </c>
      <c r="K26" s="80" t="s">
        <v>60</v>
      </c>
      <c r="L26" s="8"/>
      <c r="N26" s="81" t="s">
        <v>59</v>
      </c>
      <c r="O26" s="82">
        <f>C17/O25 * 60</f>
        <v>16.195192230453699</v>
      </c>
      <c r="P26" s="83" t="s">
        <v>60</v>
      </c>
      <c r="Q26" s="16"/>
      <c r="U26" s="20">
        <v>20</v>
      </c>
      <c r="V26" s="32">
        <f t="shared" si="0"/>
        <v>300</v>
      </c>
    </row>
    <row r="27" spans="1:22" ht="15.75" thickBot="1">
      <c r="B27" s="15" t="s">
        <v>3</v>
      </c>
      <c r="C27" s="65">
        <v>0</v>
      </c>
      <c r="D27" s="6" t="s">
        <v>13</v>
      </c>
      <c r="E27" s="16"/>
      <c r="I27" s="54"/>
      <c r="J27" s="13"/>
      <c r="K27" s="13"/>
      <c r="L27" s="14"/>
      <c r="N27" s="53"/>
      <c r="O27" s="18"/>
      <c r="P27" s="18"/>
      <c r="Q27" s="19"/>
      <c r="U27" s="20">
        <v>21</v>
      </c>
      <c r="V27" s="32">
        <f t="shared" si="0"/>
        <v>310</v>
      </c>
    </row>
    <row r="28" spans="1:22" ht="15.75" thickBot="1">
      <c r="B28" s="15" t="s">
        <v>4</v>
      </c>
      <c r="C28" s="65">
        <v>0.1</v>
      </c>
      <c r="D28" s="6" t="s">
        <v>12</v>
      </c>
      <c r="E28" s="16"/>
      <c r="U28" s="20">
        <v>22</v>
      </c>
      <c r="V28" s="32">
        <f t="shared" si="0"/>
        <v>320</v>
      </c>
    </row>
    <row r="29" spans="1:22">
      <c r="B29" s="37" t="s">
        <v>53</v>
      </c>
      <c r="C29" s="66"/>
      <c r="D29" s="34"/>
      <c r="E29" s="35" t="s">
        <v>49</v>
      </c>
      <c r="U29" s="20">
        <v>23</v>
      </c>
      <c r="V29" s="32">
        <f t="shared" si="0"/>
        <v>330</v>
      </c>
    </row>
    <row r="30" spans="1:22">
      <c r="B30" s="15" t="s">
        <v>5</v>
      </c>
      <c r="C30" s="67">
        <v>15</v>
      </c>
      <c r="D30" s="6" t="s">
        <v>14</v>
      </c>
      <c r="E30" s="16"/>
      <c r="I30" s="2" t="s">
        <v>39</v>
      </c>
      <c r="U30" s="20">
        <v>24</v>
      </c>
      <c r="V30" s="32">
        <f t="shared" si="0"/>
        <v>340</v>
      </c>
    </row>
    <row r="31" spans="1:22" ht="15.75" thickBot="1">
      <c r="B31" s="15" t="s">
        <v>7</v>
      </c>
      <c r="C31" s="67">
        <v>10</v>
      </c>
      <c r="D31" s="6" t="s">
        <v>15</v>
      </c>
      <c r="E31" s="16"/>
      <c r="U31" s="20">
        <v>25</v>
      </c>
      <c r="V31" s="32">
        <f t="shared" si="0"/>
        <v>350</v>
      </c>
    </row>
    <row r="32" spans="1:22">
      <c r="B32" s="15" t="s">
        <v>8</v>
      </c>
      <c r="C32" s="67">
        <v>1</v>
      </c>
      <c r="D32" s="6" t="s">
        <v>16</v>
      </c>
      <c r="E32" s="16"/>
      <c r="I32" s="24"/>
      <c r="J32" s="30" t="s">
        <v>0</v>
      </c>
      <c r="K32" s="30" t="s">
        <v>40</v>
      </c>
      <c r="L32" s="30" t="s">
        <v>2</v>
      </c>
      <c r="M32" s="30" t="s">
        <v>3</v>
      </c>
      <c r="N32" s="31" t="s">
        <v>4</v>
      </c>
      <c r="O32" s="30" t="s">
        <v>5</v>
      </c>
      <c r="P32" s="30" t="s">
        <v>6</v>
      </c>
      <c r="U32" s="20">
        <v>26</v>
      </c>
      <c r="V32" s="32">
        <f t="shared" si="0"/>
        <v>360</v>
      </c>
    </row>
    <row r="33" spans="2:22" ht="15.75" thickBot="1">
      <c r="B33" s="17" t="s">
        <v>9</v>
      </c>
      <c r="C33" s="68">
        <v>0</v>
      </c>
      <c r="D33" s="18" t="s">
        <v>37</v>
      </c>
      <c r="E33" s="19"/>
      <c r="I33" s="25" t="s">
        <v>43</v>
      </c>
      <c r="J33" s="23">
        <v>15</v>
      </c>
      <c r="K33" s="23">
        <v>10</v>
      </c>
      <c r="L33" s="23">
        <v>10</v>
      </c>
      <c r="M33" s="23">
        <v>5</v>
      </c>
      <c r="N33" s="26">
        <v>0</v>
      </c>
      <c r="O33" s="23">
        <v>5</v>
      </c>
      <c r="P33" s="23">
        <v>90</v>
      </c>
      <c r="U33" s="20">
        <v>27</v>
      </c>
      <c r="V33" s="32">
        <f t="shared" si="0"/>
        <v>370</v>
      </c>
    </row>
    <row r="34" spans="2:22">
      <c r="B34" s="15" t="s">
        <v>55</v>
      </c>
      <c r="C34" s="6">
        <v>110</v>
      </c>
      <c r="D34" s="6" t="s">
        <v>18</v>
      </c>
      <c r="E34" s="16"/>
      <c r="I34" s="25" t="s">
        <v>41</v>
      </c>
      <c r="J34" s="23">
        <v>10</v>
      </c>
      <c r="K34" s="23">
        <v>5</v>
      </c>
      <c r="L34" s="23">
        <v>5</v>
      </c>
      <c r="M34" s="23">
        <v>10</v>
      </c>
      <c r="N34" s="26">
        <v>0</v>
      </c>
      <c r="O34" s="23">
        <v>10</v>
      </c>
      <c r="P34" s="23">
        <v>100</v>
      </c>
      <c r="U34" s="20">
        <v>28</v>
      </c>
      <c r="V34" s="32">
        <f t="shared" si="0"/>
        <v>380</v>
      </c>
    </row>
    <row r="35" spans="2:22" ht="15.75" thickBot="1">
      <c r="B35" s="15" t="s">
        <v>19</v>
      </c>
      <c r="C35" s="71">
        <v>0.6</v>
      </c>
      <c r="D35" s="6" t="s">
        <v>10</v>
      </c>
      <c r="E35" s="16"/>
      <c r="I35" s="27" t="s">
        <v>42</v>
      </c>
      <c r="J35" s="28">
        <v>0</v>
      </c>
      <c r="K35" s="28">
        <v>0</v>
      </c>
      <c r="L35" s="28">
        <v>0</v>
      </c>
      <c r="M35" s="28">
        <v>0</v>
      </c>
      <c r="N35" s="29">
        <v>10</v>
      </c>
      <c r="O35" s="28">
        <v>15</v>
      </c>
      <c r="P35" s="28">
        <v>110</v>
      </c>
      <c r="U35" s="20">
        <v>29</v>
      </c>
      <c r="V35" s="32">
        <f t="shared" si="0"/>
        <v>390</v>
      </c>
    </row>
    <row r="36" spans="2:22">
      <c r="B36" s="15" t="s">
        <v>22</v>
      </c>
      <c r="C36" s="71">
        <v>0.05</v>
      </c>
      <c r="D36" s="6" t="s">
        <v>23</v>
      </c>
      <c r="E36" s="16"/>
      <c r="U36" s="20">
        <v>30</v>
      </c>
      <c r="V36" s="32">
        <f t="shared" si="0"/>
        <v>400</v>
      </c>
    </row>
    <row r="37" spans="2:22" ht="15.75" thickBot="1">
      <c r="B37" s="17" t="s">
        <v>32</v>
      </c>
      <c r="C37" s="72">
        <v>1</v>
      </c>
      <c r="D37" s="18" t="s">
        <v>36</v>
      </c>
      <c r="E37" s="19"/>
      <c r="U37" s="20">
        <v>31</v>
      </c>
      <c r="V37" s="32">
        <f t="shared" si="0"/>
        <v>410</v>
      </c>
    </row>
    <row r="38" spans="2:22">
      <c r="U38" s="20">
        <v>32</v>
      </c>
      <c r="V38" s="32">
        <f t="shared" si="0"/>
        <v>420</v>
      </c>
    </row>
    <row r="39" spans="2:22">
      <c r="U39" s="20">
        <v>33</v>
      </c>
      <c r="V39" s="32">
        <f t="shared" si="0"/>
        <v>430</v>
      </c>
    </row>
    <row r="40" spans="2:22">
      <c r="U40" s="20">
        <v>34</v>
      </c>
      <c r="V40" s="32">
        <f t="shared" si="0"/>
        <v>440</v>
      </c>
    </row>
    <row r="41" spans="2:22">
      <c r="U41" s="20">
        <v>35</v>
      </c>
      <c r="V41" s="32">
        <f t="shared" si="0"/>
        <v>450</v>
      </c>
    </row>
    <row r="42" spans="2:22">
      <c r="U42" s="20">
        <v>36</v>
      </c>
      <c r="V42" s="32">
        <f t="shared" si="0"/>
        <v>460</v>
      </c>
    </row>
    <row r="43" spans="2:22">
      <c r="U43" s="20">
        <v>37</v>
      </c>
      <c r="V43" s="32">
        <f t="shared" si="0"/>
        <v>470</v>
      </c>
    </row>
    <row r="44" spans="2:22">
      <c r="U44" s="20">
        <v>38</v>
      </c>
      <c r="V44" s="32">
        <f t="shared" si="0"/>
        <v>480</v>
      </c>
    </row>
    <row r="45" spans="2:22">
      <c r="U45" s="20">
        <v>39</v>
      </c>
      <c r="V45" s="32">
        <f t="shared" si="0"/>
        <v>490</v>
      </c>
    </row>
    <row r="46" spans="2:22">
      <c r="U46" s="20">
        <v>40</v>
      </c>
      <c r="V46" s="32">
        <f t="shared" si="0"/>
        <v>500</v>
      </c>
    </row>
    <row r="47" spans="2:22">
      <c r="U47" s="20">
        <v>41</v>
      </c>
      <c r="V47" s="32">
        <f t="shared" si="0"/>
        <v>510</v>
      </c>
    </row>
    <row r="48" spans="2:22">
      <c r="U48" s="20">
        <v>42</v>
      </c>
      <c r="V48" s="32">
        <f t="shared" si="0"/>
        <v>520</v>
      </c>
    </row>
    <row r="49" spans="21:22">
      <c r="U49" s="20">
        <v>43</v>
      </c>
      <c r="V49" s="32">
        <f t="shared" si="0"/>
        <v>530</v>
      </c>
    </row>
    <row r="50" spans="21:22">
      <c r="U50" s="20">
        <v>44</v>
      </c>
      <c r="V50" s="32">
        <f t="shared" si="0"/>
        <v>540</v>
      </c>
    </row>
    <row r="51" spans="21:22">
      <c r="U51" s="20">
        <v>45</v>
      </c>
      <c r="V51" s="32">
        <f t="shared" si="0"/>
        <v>550</v>
      </c>
    </row>
    <row r="52" spans="21:22">
      <c r="U52" s="20">
        <v>46</v>
      </c>
      <c r="V52" s="32">
        <f t="shared" si="0"/>
        <v>560</v>
      </c>
    </row>
    <row r="53" spans="21:22">
      <c r="U53" s="20">
        <v>47</v>
      </c>
      <c r="V53" s="32">
        <f t="shared" si="0"/>
        <v>570</v>
      </c>
    </row>
    <row r="54" spans="21:22">
      <c r="U54" s="20">
        <v>48</v>
      </c>
      <c r="V54" s="32">
        <f t="shared" si="0"/>
        <v>580</v>
      </c>
    </row>
    <row r="55" spans="21:22">
      <c r="U55" s="20">
        <v>49</v>
      </c>
      <c r="V55" s="32">
        <f t="shared" si="0"/>
        <v>590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Basics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vennis</dc:creator>
  <cp:lastModifiedBy>vennis</cp:lastModifiedBy>
  <dcterms:created xsi:type="dcterms:W3CDTF">2020-01-04T10:55:56Z</dcterms:created>
  <dcterms:modified xsi:type="dcterms:W3CDTF">2020-01-04T13:07:42Z</dcterms:modified>
</cp:coreProperties>
</file>